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cunthorpe\CC&amp;I\Commercl\COMMUNAL\Communications\Marketing Communications\Special Profiles\Brochures\Condumax\Calculator\"/>
    </mc:Choice>
  </mc:AlternateContent>
  <workbookProtection workbookAlgorithmName="SHA-512" workbookHashValue="QMo6Ia/kDsoh43e8HHMY9Ch7fj4A66BIws9dYnyiRYoajEgNtc9uswbCj2XDkvT/XP2CjCttMZkNS58KcPzxcQ==" workbookSaltValue="JaTqutQQ5f3owWV0V33Arg==" workbookSpinCount="100000" lockStructure="1"/>
  <bookViews>
    <workbookView xWindow="0" yWindow="0" windowWidth="25200" windowHeight="12150" activeTab="1"/>
  </bookViews>
  <sheets>
    <sheet name="Condumax vs 0.04%C" sheetId="5" r:id="rId1"/>
    <sheet name="Condumax vs 0.06%C" sheetId="1" r:id="rId2"/>
  </sheets>
  <definedNames>
    <definedName name="Z_E2C2D766_CED9_4C13_8C82_17D22711EEAF_.wvu.Rows" localSheetId="0" hidden="1">'Condumax vs 0.04%C'!$19:$20,'Condumax vs 0.04%C'!$22:$22</definedName>
    <definedName name="Z_E2C2D766_CED9_4C13_8C82_17D22711EEAF_.wvu.Rows" localSheetId="1" hidden="1">'Condumax vs 0.06%C'!$19:$20,'Condumax vs 0.06%C'!$22:$22</definedName>
  </definedNames>
  <calcPr calcId="152511"/>
  <customWorkbookViews>
    <customWorkbookView name="Calculator User" guid="{E2C2D766-CED9-4C13-8C82-17D22711EEAF}" maximized="1" xWindow="-8" yWindow="-8" windowWidth="1696" windowHeight="1036" activeSheetId="5" showFormulaBar="0"/>
  </customWorkbookViews>
</workbook>
</file>

<file path=xl/calcChain.xml><?xml version="1.0" encoding="utf-8"?>
<calcChain xmlns="http://schemas.openxmlformats.org/spreadsheetml/2006/main">
  <c r="C25" i="1" l="1"/>
  <c r="C26" i="1" s="1"/>
  <c r="C20" i="1"/>
  <c r="C22" i="1" s="1"/>
  <c r="C19" i="1"/>
  <c r="G14" i="1"/>
  <c r="G11" i="1"/>
  <c r="E10" i="1"/>
  <c r="J8" i="1"/>
  <c r="J6" i="1"/>
  <c r="G14" i="5"/>
  <c r="G11" i="5"/>
  <c r="J6" i="5"/>
  <c r="J8" i="5"/>
  <c r="C27" i="1" l="1"/>
  <c r="K6" i="1" s="1"/>
  <c r="K8" i="1" s="1"/>
  <c r="K4" i="1"/>
  <c r="H11" i="1" l="1"/>
  <c r="H14" i="1"/>
  <c r="C25" i="5" l="1"/>
  <c r="C26" i="5" s="1"/>
  <c r="C20" i="5"/>
  <c r="C22" i="5" s="1"/>
  <c r="C19" i="5"/>
  <c r="E10" i="5"/>
  <c r="C27" i="5" l="1"/>
  <c r="K6" i="5" s="1"/>
  <c r="K8" i="5" s="1"/>
  <c r="H14" i="5" s="1"/>
  <c r="K4" i="5"/>
  <c r="H11" i="5" l="1"/>
</calcChain>
</file>

<file path=xl/sharedStrings.xml><?xml version="1.0" encoding="utf-8"?>
<sst xmlns="http://schemas.openxmlformats.org/spreadsheetml/2006/main" count="104" uniqueCount="53">
  <si>
    <t>Smelter parameters</t>
  </si>
  <si>
    <t>Annual production</t>
  </si>
  <si>
    <t>Average line current</t>
  </si>
  <si>
    <t>Current efficiency</t>
  </si>
  <si>
    <t>%</t>
  </si>
  <si>
    <t>Calculation of savings</t>
  </si>
  <si>
    <t>Reduction in energy consumption</t>
  </si>
  <si>
    <t>kWh/kg</t>
  </si>
  <si>
    <t>(Lower resistance * avg current / current efficiency)</t>
  </si>
  <si>
    <t>Reduced energy per pot</t>
  </si>
  <si>
    <t>MWh/yr/pot</t>
  </si>
  <si>
    <t>(Energy reduction * production level / no of pots)</t>
  </si>
  <si>
    <t>Cost saving per pot</t>
  </si>
  <si>
    <t>£/yr/pot</t>
  </si>
  <si>
    <t xml:space="preserve">(Reduced energy per pot * electricity price) </t>
  </si>
  <si>
    <t>mm</t>
  </si>
  <si>
    <t>Length</t>
  </si>
  <si>
    <t>Wt per metre</t>
  </si>
  <si>
    <t>kg/m</t>
  </si>
  <si>
    <t>kgs</t>
  </si>
  <si>
    <t>bars</t>
  </si>
  <si>
    <t>tonnes</t>
  </si>
  <si>
    <t>Collector Bar Specification</t>
  </si>
  <si>
    <t>Fill in all the blue cells</t>
  </si>
  <si>
    <t>and the results will be displayed in the orange cells.</t>
  </si>
  <si>
    <t>Years</t>
  </si>
  <si>
    <t>k tonnes of aluminium</t>
  </si>
  <si>
    <t>Width</t>
  </si>
  <si>
    <t>Thickness</t>
  </si>
  <si>
    <t>M</t>
  </si>
  <si>
    <t>Weight per bar</t>
  </si>
  <si>
    <t>Average electricity price</t>
  </si>
  <si>
    <t>total weight of bars</t>
  </si>
  <si>
    <t xml:space="preserve"> </t>
  </si>
  <si>
    <t>…for every tonne…</t>
  </si>
  <si>
    <t>…for every bar…</t>
  </si>
  <si>
    <t>Improved Lower bottom resistance</t>
  </si>
  <si>
    <t>MWh electricity per year</t>
  </si>
  <si>
    <t>kAmperes</t>
  </si>
  <si>
    <t>mOhm</t>
  </si>
  <si>
    <t>$</t>
  </si>
  <si>
    <t>per Mega Watt hour</t>
  </si>
  <si>
    <t>per year</t>
  </si>
  <si>
    <t xml:space="preserve">This would save you… </t>
  </si>
  <si>
    <t>Number of Hall-Heroult Cells</t>
  </si>
  <si>
    <t>No of bars per Hall-Heroult Cell</t>
  </si>
  <si>
    <t>Average Hall-Heroult Cell life</t>
  </si>
  <si>
    <t>over Hall-Heroult Cell life</t>
  </si>
  <si>
    <r>
      <t>of Condumax</t>
    </r>
    <r>
      <rPr>
        <b/>
        <vertAlign val="superscript"/>
        <sz val="11"/>
        <color rgb="FF2A343E"/>
        <rFont val="Arial"/>
        <family val="2"/>
      </rPr>
      <t>®</t>
    </r>
    <r>
      <rPr>
        <b/>
        <sz val="11"/>
        <color rgb="FF2A343E"/>
        <rFont val="Arial"/>
        <family val="2"/>
      </rPr>
      <t xml:space="preserve"> compared with 0.04% carbon ultra-low resistivity cathode collector bars</t>
    </r>
  </si>
  <si>
    <r>
      <t>Potential Electricity savings of switching to Condumax</t>
    </r>
    <r>
      <rPr>
        <b/>
        <vertAlign val="superscript"/>
        <sz val="10"/>
        <color theme="0"/>
        <rFont val="Arial"/>
        <family val="2"/>
      </rPr>
      <t>®</t>
    </r>
    <r>
      <rPr>
        <b/>
        <sz val="10"/>
        <color theme="0"/>
        <rFont val="Arial"/>
        <family val="2"/>
      </rPr>
      <t xml:space="preserve"> from 0.04% carbon steel cathode collector bars</t>
    </r>
  </si>
  <si>
    <r>
      <t>Replacing your cathode collector bars with Condumax</t>
    </r>
    <r>
      <rPr>
        <b/>
        <vertAlign val="superscript"/>
        <sz val="11"/>
        <color rgb="FF2A343E"/>
        <rFont val="Arial"/>
        <family val="2"/>
      </rPr>
      <t>®</t>
    </r>
    <r>
      <rPr>
        <b/>
        <sz val="11"/>
        <color rgb="FF2A343E"/>
        <rFont val="Arial"/>
        <family val="2"/>
      </rPr>
      <t xml:space="preserve"> could save you…</t>
    </r>
  </si>
  <si>
    <r>
      <t>of Condumax</t>
    </r>
    <r>
      <rPr>
        <b/>
        <vertAlign val="superscript"/>
        <sz val="11"/>
        <color rgb="FF2A343E"/>
        <rFont val="Arial"/>
        <family val="2"/>
      </rPr>
      <t>®</t>
    </r>
    <r>
      <rPr>
        <b/>
        <sz val="11"/>
        <color rgb="FF2A343E"/>
        <rFont val="Arial"/>
        <family val="2"/>
      </rPr>
      <t xml:space="preserve"> compared with 0.06% carbon low resistivity cathode collector bars</t>
    </r>
  </si>
  <si>
    <r>
      <t>Potential Electricity savings of switching to Condumax</t>
    </r>
    <r>
      <rPr>
        <b/>
        <vertAlign val="superscript"/>
        <sz val="10"/>
        <color theme="0"/>
        <rFont val="Arial"/>
        <family val="2"/>
      </rPr>
      <t>®</t>
    </r>
    <r>
      <rPr>
        <b/>
        <sz val="10"/>
        <color theme="0"/>
        <rFont val="Arial"/>
        <family val="2"/>
      </rPr>
      <t xml:space="preserve"> from 0.06% carbon steel cathode collector bars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</si>
</sst>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"/>
    <numFmt numFmtId="165" formatCode="_-* #,##0_-;\-* #,##0_-;_-* &quot;-&quot;??_-;_-@_-"/>
    <numFmt numFmtId="166" formatCode="&quot;£&quot;#,##0.0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b/>
      <sz val="10"/>
      <color indexed="12"/>
      <name val="Arial"/>
      <family val="2"/>
    </font>
    <font>
      <sz val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rgb="FFF58423"/>
      <name val="Arial"/>
      <family val="2"/>
    </font>
    <font>
      <b/>
      <sz val="9"/>
      <color theme="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10"/>
      <color rgb="FF2A343E"/>
      <name val="Arial"/>
      <family val="2"/>
    </font>
    <font>
      <b/>
      <sz val="11"/>
      <color rgb="FF2A343E"/>
      <name val="Arial"/>
      <family val="2"/>
    </font>
    <font>
      <sz val="10"/>
      <color theme="1"/>
      <name val="Arial"/>
      <family val="2"/>
    </font>
    <font>
      <b/>
      <sz val="8"/>
      <color rgb="FF2A343E"/>
      <name val="Arial"/>
      <family val="2"/>
    </font>
    <font>
      <sz val="11"/>
      <color rgb="FF2A343E"/>
      <name val="Arial"/>
      <family val="2"/>
    </font>
    <font>
      <b/>
      <vertAlign val="superscript"/>
      <sz val="11"/>
      <color rgb="FF2A343E"/>
      <name val="Arial"/>
      <family val="2"/>
    </font>
    <font>
      <b/>
      <vertAlign val="superscript"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2A343E"/>
        <bgColor indexed="64"/>
      </patternFill>
    </fill>
    <fill>
      <patternFill patternType="solid">
        <fgColor rgb="FFF5842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2A343E"/>
      </left>
      <right style="thin">
        <color rgb="FF2A343E"/>
      </right>
      <top style="thin">
        <color rgb="FF2A343E"/>
      </top>
      <bottom style="thin">
        <color rgb="FF2A343E"/>
      </bottom>
      <diagonal/>
    </border>
    <border>
      <left style="thin">
        <color auto="1"/>
      </left>
      <right/>
      <top/>
      <bottom/>
      <diagonal/>
    </border>
    <border>
      <left style="thin">
        <color rgb="FF2A343E"/>
      </left>
      <right/>
      <top style="thin">
        <color rgb="FF2A343E"/>
      </top>
      <bottom style="thin">
        <color rgb="FF2A343E"/>
      </bottom>
      <diagonal/>
    </border>
    <border>
      <left/>
      <right style="thin">
        <color rgb="FF2A343E"/>
      </right>
      <top style="thin">
        <color rgb="FF2A343E"/>
      </top>
      <bottom style="thin">
        <color rgb="FF2A343E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43" fontId="12" fillId="0" borderId="0" applyFont="0" applyFill="0" applyBorder="0" applyAlignment="0" applyProtection="0"/>
  </cellStyleXfs>
  <cellXfs count="90">
    <xf numFmtId="0" fontId="0" fillId="0" borderId="0" xfId="0"/>
    <xf numFmtId="0" fontId="4" fillId="0" borderId="4" xfId="1" applyFont="1" applyBorder="1" applyAlignment="1" applyProtection="1">
      <alignment horizontal="right" vertical="center"/>
    </xf>
    <xf numFmtId="2" fontId="4" fillId="0" borderId="0" xfId="1" applyNumberFormat="1" applyFont="1" applyBorder="1" applyAlignment="1" applyProtection="1">
      <alignment horizontal="center" vertical="center"/>
    </xf>
    <xf numFmtId="4" fontId="4" fillId="0" borderId="0" xfId="1" applyNumberFormat="1" applyFont="1" applyBorder="1" applyAlignment="1" applyProtection="1">
      <alignment horizontal="center" vertical="center"/>
    </xf>
    <xf numFmtId="3" fontId="4" fillId="0" borderId="0" xfId="1" applyNumberFormat="1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8" fillId="2" borderId="0" xfId="1" applyFont="1" applyFill="1" applyBorder="1" applyAlignment="1" applyProtection="1">
      <alignment horizontal="center" vertical="center"/>
      <protection locked="0"/>
    </xf>
    <xf numFmtId="0" fontId="9" fillId="4" borderId="0" xfId="1" applyFont="1" applyFill="1" applyBorder="1" applyAlignment="1" applyProtection="1">
      <alignment horizontal="right" vertical="center"/>
    </xf>
    <xf numFmtId="0" fontId="4" fillId="4" borderId="6" xfId="1" applyFont="1" applyFill="1" applyBorder="1" applyAlignment="1" applyProtection="1">
      <alignment horizontal="right" vertical="center"/>
    </xf>
    <xf numFmtId="0" fontId="14" fillId="0" borderId="4" xfId="1" applyFont="1" applyBorder="1" applyAlignment="1" applyProtection="1">
      <alignment horizontal="right" vertical="center"/>
    </xf>
    <xf numFmtId="3" fontId="9" fillId="0" borderId="0" xfId="1" applyNumberFormat="1" applyFont="1" applyFill="1" applyBorder="1" applyAlignment="1" applyProtection="1">
      <alignment horizontal="left" vertical="center"/>
    </xf>
    <xf numFmtId="1" fontId="16" fillId="0" borderId="0" xfId="0" applyNumberFormat="1" applyFont="1" applyBorder="1" applyAlignment="1" applyProtection="1">
      <alignment horizontal="center" vertical="center"/>
    </xf>
    <xf numFmtId="0" fontId="8" fillId="2" borderId="1" xfId="1" applyFont="1" applyFill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4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11" fillId="4" borderId="5" xfId="1" applyFont="1" applyFill="1" applyBorder="1" applyAlignment="1" applyProtection="1">
      <alignment horizontal="center" vertical="center"/>
    </xf>
    <xf numFmtId="3" fontId="10" fillId="4" borderId="5" xfId="1" applyNumberFormat="1" applyFont="1" applyFill="1" applyBorder="1" applyAlignment="1" applyProtection="1">
      <alignment horizontal="center" vertical="center"/>
    </xf>
    <xf numFmtId="0" fontId="4" fillId="0" borderId="0" xfId="1" applyFont="1" applyBorder="1" applyAlignment="1" applyProtection="1">
      <alignment vertical="center"/>
    </xf>
    <xf numFmtId="1" fontId="10" fillId="4" borderId="5" xfId="0" applyNumberFormat="1" applyFont="1" applyFill="1" applyBorder="1" applyAlignment="1" applyProtection="1">
      <alignment horizontal="center" vertical="center"/>
    </xf>
    <xf numFmtId="0" fontId="6" fillId="0" borderId="0" xfId="1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16" fillId="0" borderId="0" xfId="0" applyFont="1" applyBorder="1" applyAlignment="1" applyProtection="1">
      <alignment vertical="center"/>
    </xf>
    <xf numFmtId="0" fontId="4" fillId="4" borderId="7" xfId="1" applyFont="1" applyFill="1" applyBorder="1" applyAlignment="1" applyProtection="1">
      <alignment vertical="center"/>
    </xf>
    <xf numFmtId="0" fontId="3" fillId="4" borderId="7" xfId="0" applyFont="1" applyFill="1" applyBorder="1" applyAlignment="1" applyProtection="1">
      <alignment vertical="center"/>
    </xf>
    <xf numFmtId="0" fontId="7" fillId="4" borderId="7" xfId="1" applyFont="1" applyFill="1" applyBorder="1" applyAlignment="1" applyProtection="1">
      <alignment horizontal="center" vertical="center"/>
    </xf>
    <xf numFmtId="0" fontId="7" fillId="4" borderId="8" xfId="1" applyFont="1" applyFill="1" applyBorder="1" applyAlignment="1" applyProtection="1">
      <alignment horizontal="center" vertical="center"/>
    </xf>
    <xf numFmtId="0" fontId="5" fillId="0" borderId="2" xfId="1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6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vertical="center"/>
    </xf>
    <xf numFmtId="0" fontId="3" fillId="0" borderId="8" xfId="0" applyFont="1" applyBorder="1" applyAlignment="1" applyProtection="1">
      <alignment vertical="center"/>
    </xf>
    <xf numFmtId="164" fontId="10" fillId="4" borderId="0" xfId="1" applyNumberFormat="1" applyFont="1" applyFill="1" applyBorder="1" applyAlignment="1" applyProtection="1">
      <alignment horizontal="center" vertical="center"/>
    </xf>
    <xf numFmtId="0" fontId="9" fillId="4" borderId="0" xfId="1" applyFont="1" applyFill="1" applyBorder="1" applyAlignment="1" applyProtection="1">
      <alignment vertical="center"/>
    </xf>
    <xf numFmtId="3" fontId="10" fillId="4" borderId="0" xfId="1" applyNumberFormat="1" applyFont="1" applyFill="1" applyBorder="1" applyAlignment="1" applyProtection="1">
      <alignment horizontal="center" vertical="center"/>
    </xf>
    <xf numFmtId="0" fontId="4" fillId="0" borderId="0" xfId="1" applyFont="1" applyAlignment="1" applyProtection="1">
      <alignment vertical="center"/>
    </xf>
    <xf numFmtId="0" fontId="7" fillId="0" borderId="0" xfId="1" applyFont="1" applyBorder="1" applyAlignment="1" applyProtection="1">
      <alignment horizontal="center" vertical="center"/>
    </xf>
    <xf numFmtId="0" fontId="7" fillId="0" borderId="5" xfId="1" applyFont="1" applyBorder="1" applyAlignment="1" applyProtection="1">
      <alignment horizontal="center" vertical="center"/>
    </xf>
    <xf numFmtId="1" fontId="15" fillId="4" borderId="0" xfId="0" applyNumberFormat="1" applyFont="1" applyFill="1" applyBorder="1" applyAlignment="1" applyProtection="1">
      <alignment vertical="center" wrapText="1"/>
    </xf>
    <xf numFmtId="1" fontId="13" fillId="4" borderId="0" xfId="0" applyNumberFormat="1" applyFont="1" applyFill="1" applyBorder="1" applyAlignment="1" applyProtection="1">
      <alignment vertical="center" wrapText="1"/>
    </xf>
    <xf numFmtId="0" fontId="15" fillId="4" borderId="0" xfId="1" applyFont="1" applyFill="1" applyBorder="1" applyAlignment="1" applyProtection="1">
      <alignment vertical="center" wrapText="1"/>
    </xf>
    <xf numFmtId="2" fontId="8" fillId="3" borderId="0" xfId="1" applyNumberFormat="1" applyFont="1" applyFill="1" applyBorder="1" applyAlignment="1" applyProtection="1">
      <alignment horizontal="center" vertical="center"/>
    </xf>
    <xf numFmtId="0" fontId="14" fillId="0" borderId="0" xfId="1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8" fillId="2" borderId="2" xfId="1" applyFont="1" applyFill="1" applyBorder="1" applyAlignment="1" applyProtection="1">
      <alignment vertical="center"/>
    </xf>
    <xf numFmtId="0" fontId="4" fillId="0" borderId="0" xfId="1" applyFont="1" applyBorder="1" applyAlignment="1" applyProtection="1">
      <alignment horizontal="right" vertical="center"/>
    </xf>
    <xf numFmtId="0" fontId="14" fillId="0" borderId="0" xfId="1" applyFont="1" applyBorder="1" applyAlignment="1" applyProtection="1">
      <alignment horizontal="right" vertical="center"/>
    </xf>
    <xf numFmtId="0" fontId="4" fillId="4" borderId="7" xfId="1" applyFont="1" applyFill="1" applyBorder="1" applyAlignment="1" applyProtection="1">
      <alignment horizontal="right" vertical="center"/>
    </xf>
    <xf numFmtId="1" fontId="8" fillId="2" borderId="0" xfId="1" applyNumberFormat="1" applyFont="1" applyFill="1" applyBorder="1" applyAlignment="1" applyProtection="1">
      <alignment horizontal="center" vertical="center"/>
      <protection locked="0"/>
    </xf>
    <xf numFmtId="0" fontId="8" fillId="2" borderId="0" xfId="1" applyFont="1" applyFill="1" applyBorder="1" applyAlignment="1" applyProtection="1">
      <alignment vertical="center"/>
    </xf>
    <xf numFmtId="0" fontId="8" fillId="2" borderId="0" xfId="1" applyFont="1" applyFill="1" applyBorder="1" applyAlignment="1" applyProtection="1">
      <alignment horizontal="right" vertical="center"/>
      <protection locked="0"/>
    </xf>
    <xf numFmtId="1" fontId="16" fillId="0" borderId="0" xfId="0" applyNumberFormat="1" applyFont="1" applyBorder="1" applyAlignment="1" applyProtection="1">
      <alignment horizontal="center" vertical="center"/>
      <protection locked="0"/>
    </xf>
    <xf numFmtId="3" fontId="4" fillId="0" borderId="0" xfId="1" applyNumberFormat="1" applyFont="1" applyBorder="1" applyAlignment="1" applyProtection="1">
      <alignment horizontal="center" vertical="center"/>
      <protection locked="0"/>
    </xf>
    <xf numFmtId="165" fontId="4" fillId="4" borderId="0" xfId="2" applyNumberFormat="1" applyFont="1" applyFill="1" applyBorder="1" applyAlignment="1" applyProtection="1">
      <alignment horizontal="center" vertical="center"/>
    </xf>
    <xf numFmtId="0" fontId="8" fillId="4" borderId="7" xfId="1" applyFont="1" applyFill="1" applyBorder="1" applyAlignment="1" applyProtection="1">
      <alignment horizontal="center" vertical="center"/>
    </xf>
    <xf numFmtId="0" fontId="18" fillId="2" borderId="4" xfId="0" applyFont="1" applyFill="1" applyBorder="1" applyAlignment="1" applyProtection="1">
      <alignment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vertical="center"/>
    </xf>
    <xf numFmtId="0" fontId="3" fillId="2" borderId="5" xfId="0" applyFont="1" applyFill="1" applyBorder="1" applyAlignment="1" applyProtection="1">
      <alignment vertical="center"/>
    </xf>
    <xf numFmtId="0" fontId="3" fillId="2" borderId="4" xfId="0" applyFont="1" applyFill="1" applyBorder="1" applyAlignment="1" applyProtection="1">
      <alignment vertical="center"/>
    </xf>
    <xf numFmtId="0" fontId="8" fillId="3" borderId="0" xfId="1" applyFont="1" applyFill="1" applyBorder="1" applyAlignment="1" applyProtection="1">
      <alignment horizontal="right" vertical="center"/>
    </xf>
    <xf numFmtId="0" fontId="8" fillId="3" borderId="0" xfId="1" applyFont="1" applyFill="1" applyBorder="1" applyAlignment="1" applyProtection="1">
      <alignment horizontal="left" vertical="center"/>
    </xf>
    <xf numFmtId="0" fontId="8" fillId="3" borderId="5" xfId="1" applyFont="1" applyFill="1" applyBorder="1" applyAlignment="1" applyProtection="1">
      <alignment horizontal="left" vertical="center"/>
    </xf>
    <xf numFmtId="0" fontId="8" fillId="2" borderId="2" xfId="1" applyFont="1" applyFill="1" applyBorder="1" applyAlignment="1" applyProtection="1">
      <alignment horizontal="left" vertical="center"/>
    </xf>
    <xf numFmtId="0" fontId="8" fillId="2" borderId="3" xfId="1" applyFont="1" applyFill="1" applyBorder="1" applyAlignment="1" applyProtection="1">
      <alignment horizontal="left" vertical="center"/>
    </xf>
    <xf numFmtId="4" fontId="13" fillId="3" borderId="15" xfId="0" applyNumberFormat="1" applyFont="1" applyFill="1" applyBorder="1" applyAlignment="1" applyProtection="1">
      <alignment horizontal="left" vertical="center" wrapText="1"/>
    </xf>
    <xf numFmtId="1" fontId="15" fillId="4" borderId="14" xfId="0" applyNumberFormat="1" applyFont="1" applyFill="1" applyBorder="1" applyAlignment="1" applyProtection="1">
      <alignment horizontal="center" vertical="center" wrapText="1"/>
    </xf>
    <xf numFmtId="0" fontId="17" fillId="4" borderId="12" xfId="1" applyFont="1" applyFill="1" applyBorder="1" applyAlignment="1" applyProtection="1">
      <alignment horizontal="right" vertical="center" wrapText="1"/>
    </xf>
    <xf numFmtId="0" fontId="5" fillId="0" borderId="4" xfId="1" applyFont="1" applyBorder="1" applyAlignment="1" applyProtection="1">
      <alignment horizontal="left" vertical="center"/>
    </xf>
    <xf numFmtId="0" fontId="5" fillId="0" borderId="0" xfId="1" applyFont="1" applyBorder="1" applyAlignment="1" applyProtection="1">
      <alignment horizontal="left" vertical="center"/>
    </xf>
    <xf numFmtId="166" fontId="13" fillId="3" borderId="14" xfId="1" applyNumberFormat="1" applyFont="1" applyFill="1" applyBorder="1" applyAlignment="1" applyProtection="1">
      <alignment horizontal="right" vertical="center"/>
    </xf>
    <xf numFmtId="1" fontId="15" fillId="4" borderId="16" xfId="0" applyNumberFormat="1" applyFont="1" applyFill="1" applyBorder="1" applyAlignment="1" applyProtection="1">
      <alignment horizontal="center" vertical="center" wrapText="1"/>
    </xf>
    <xf numFmtId="1" fontId="15" fillId="4" borderId="17" xfId="0" applyNumberFormat="1" applyFont="1" applyFill="1" applyBorder="1" applyAlignment="1" applyProtection="1">
      <alignment horizontal="center" vertical="center" wrapText="1"/>
    </xf>
    <xf numFmtId="1" fontId="15" fillId="4" borderId="13" xfId="0" applyNumberFormat="1" applyFont="1" applyFill="1" applyBorder="1" applyAlignment="1" applyProtection="1">
      <alignment horizontal="center" vertical="center" wrapText="1"/>
    </xf>
    <xf numFmtId="1" fontId="15" fillId="4" borderId="11" xfId="0" applyNumberFormat="1" applyFont="1" applyFill="1" applyBorder="1" applyAlignment="1" applyProtection="1">
      <alignment horizontal="center" vertical="center" wrapText="1"/>
    </xf>
    <xf numFmtId="1" fontId="15" fillId="4" borderId="18" xfId="0" applyNumberFormat="1" applyFont="1" applyFill="1" applyBorder="1" applyAlignment="1" applyProtection="1">
      <alignment horizontal="center" vertical="center" wrapText="1"/>
    </xf>
    <xf numFmtId="1" fontId="15" fillId="4" borderId="19" xfId="0" applyNumberFormat="1" applyFont="1" applyFill="1" applyBorder="1" applyAlignment="1" applyProtection="1">
      <alignment horizontal="center" vertical="center" wrapText="1"/>
    </xf>
    <xf numFmtId="166" fontId="13" fillId="3" borderId="14" xfId="0" applyNumberFormat="1" applyFont="1" applyFill="1" applyBorder="1" applyAlignment="1" applyProtection="1">
      <alignment horizontal="center" vertical="center" wrapText="1"/>
    </xf>
    <xf numFmtId="4" fontId="13" fillId="3" borderId="15" xfId="2" applyNumberFormat="1" applyFont="1" applyFill="1" applyBorder="1" applyAlignment="1" applyProtection="1">
      <alignment horizontal="left" vertical="center"/>
    </xf>
    <xf numFmtId="0" fontId="15" fillId="4" borderId="12" xfId="1" applyFont="1" applyFill="1" applyBorder="1" applyAlignment="1" applyProtection="1">
      <alignment horizontal="right" vertical="center" wrapText="1"/>
    </xf>
    <xf numFmtId="0" fontId="7" fillId="0" borderId="0" xfId="1" applyFont="1" applyBorder="1" applyAlignment="1" applyProtection="1">
      <alignment vertical="center"/>
    </xf>
    <xf numFmtId="0" fontId="7" fillId="0" borderId="5" xfId="1" applyFont="1" applyBorder="1" applyAlignment="1" applyProtection="1">
      <alignment vertical="center"/>
    </xf>
    <xf numFmtId="0" fontId="7" fillId="0" borderId="11" xfId="1" applyFont="1" applyBorder="1" applyAlignment="1" applyProtection="1">
      <alignment horizontal="center" vertical="center"/>
    </xf>
    <xf numFmtId="0" fontId="7" fillId="0" borderId="9" xfId="1" applyFont="1" applyBorder="1" applyAlignment="1" applyProtection="1">
      <alignment horizontal="center" vertical="center"/>
    </xf>
    <xf numFmtId="0" fontId="7" fillId="0" borderId="13" xfId="1" applyFont="1" applyBorder="1" applyAlignment="1" applyProtection="1">
      <alignment horizontal="center" vertical="center"/>
    </xf>
    <xf numFmtId="0" fontId="7" fillId="0" borderId="10" xfId="1" applyFont="1" applyBorder="1" applyAlignment="1" applyProtection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0" fontId="5" fillId="0" borderId="2" xfId="1" applyFont="1" applyBorder="1" applyAlignment="1" applyProtection="1">
      <alignment horizontal="left" vertical="center"/>
    </xf>
  </cellXfs>
  <cellStyles count="3">
    <cellStyle name="Comma" xfId="2" builtinId="3"/>
    <cellStyle name="Normal" xfId="0" builtinId="0"/>
    <cellStyle name="Normal 2" xfId="1"/>
  </cellStyles>
  <dxfs count="2">
    <dxf>
      <numFmt numFmtId="167" formatCode="[$$-409]#,##0.00"/>
    </dxf>
    <dxf>
      <numFmt numFmtId="167" formatCode="[$$-409]#,##0.00"/>
    </dxf>
  </dxfs>
  <tableStyles count="0" defaultTableStyle="TableStyleMedium9" defaultPivotStyle="PivotStyleLight16"/>
  <colors>
    <mruColors>
      <color rgb="FFF58423"/>
      <color rgb="FF2A343E"/>
      <color rgb="FF0000FF"/>
      <color rgb="FF00FF00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50344</xdr:rowOff>
    </xdr:from>
    <xdr:to>
      <xdr:col>0</xdr:col>
      <xdr:colOff>1373500</xdr:colOff>
      <xdr:row>3</xdr:row>
      <xdr:rowOff>5579</xdr:rowOff>
    </xdr:to>
    <xdr:pic>
      <xdr:nvPicPr>
        <xdr:cNvPr id="6" name="Picture 5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313" b="34518"/>
        <a:stretch/>
      </xdr:blipFill>
      <xdr:spPr bwMode="auto">
        <a:xfrm>
          <a:off x="0" y="50344"/>
          <a:ext cx="1373500" cy="5007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50575</xdr:rowOff>
    </xdr:from>
    <xdr:to>
      <xdr:col>0</xdr:col>
      <xdr:colOff>1373500</xdr:colOff>
      <xdr:row>3</xdr:row>
      <xdr:rowOff>5810</xdr:rowOff>
    </xdr:to>
    <xdr:pic>
      <xdr:nvPicPr>
        <xdr:cNvPr id="8" name="Picture 7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313" b="34518"/>
        <a:stretch/>
      </xdr:blipFill>
      <xdr:spPr bwMode="auto">
        <a:xfrm>
          <a:off x="0" y="50575"/>
          <a:ext cx="1373500" cy="48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2"/>
  <sheetViews>
    <sheetView showGridLines="0" showRowColHeaders="0" zoomScale="118" zoomScaleNormal="118" workbookViewId="0">
      <selection activeCell="C12" sqref="C12"/>
    </sheetView>
  </sheetViews>
  <sheetFormatPr defaultColWidth="8.85546875" defaultRowHeight="14.25" x14ac:dyDescent="0.25"/>
  <cols>
    <col min="1" max="1" width="30.28515625" style="13" customWidth="1"/>
    <col min="2" max="2" width="2" style="13" bestFit="1" customWidth="1"/>
    <col min="3" max="3" width="8.140625" style="13" customWidth="1"/>
    <col min="4" max="4" width="19.7109375" style="13" customWidth="1"/>
    <col min="5" max="5" width="5.42578125" style="13" hidden="1" customWidth="1"/>
    <col min="6" max="6" width="24.140625" style="13" bestFit="1" customWidth="1"/>
    <col min="7" max="7" width="2.140625" style="13" bestFit="1" customWidth="1"/>
    <col min="8" max="8" width="7.42578125" style="13" bestFit="1" customWidth="1"/>
    <col min="9" max="9" width="21.140625" style="13" bestFit="1" customWidth="1"/>
    <col min="10" max="10" width="2.28515625" style="13" customWidth="1"/>
    <col min="11" max="11" width="22" style="13" customWidth="1"/>
    <col min="12" max="12" width="2.5703125" style="13" customWidth="1"/>
    <col min="13" max="13" width="20.5703125" style="13" customWidth="1"/>
    <col min="14" max="16384" width="8.85546875" style="13"/>
  </cols>
  <sheetData>
    <row r="1" spans="1:13" ht="14.25" customHeight="1" x14ac:dyDescent="0.25">
      <c r="A1" s="12"/>
      <c r="B1" s="45"/>
      <c r="C1" s="65" t="s">
        <v>49</v>
      </c>
      <c r="D1" s="65"/>
      <c r="E1" s="65"/>
      <c r="F1" s="65"/>
      <c r="G1" s="65"/>
      <c r="H1" s="65"/>
      <c r="I1" s="65"/>
      <c r="J1" s="65"/>
      <c r="K1" s="65"/>
      <c r="L1" s="66"/>
    </row>
    <row r="2" spans="1:13" x14ac:dyDescent="0.25">
      <c r="A2" s="57"/>
      <c r="B2" s="58"/>
      <c r="C2" s="62" t="s">
        <v>23</v>
      </c>
      <c r="D2" s="62"/>
      <c r="E2" s="50"/>
      <c r="F2" s="63" t="s">
        <v>24</v>
      </c>
      <c r="G2" s="63"/>
      <c r="H2" s="63"/>
      <c r="I2" s="63"/>
      <c r="J2" s="63"/>
      <c r="K2" s="63"/>
      <c r="L2" s="64"/>
    </row>
    <row r="3" spans="1:13" x14ac:dyDescent="0.25">
      <c r="A3" s="56"/>
      <c r="B3" s="59"/>
      <c r="C3" s="59"/>
      <c r="D3" s="59"/>
      <c r="E3" s="15"/>
      <c r="F3" s="59"/>
      <c r="G3" s="59"/>
      <c r="H3" s="59"/>
      <c r="I3" s="59"/>
      <c r="J3" s="59"/>
      <c r="K3" s="59"/>
      <c r="L3" s="60"/>
    </row>
    <row r="4" spans="1:13" ht="14.45" customHeight="1" x14ac:dyDescent="0.25">
      <c r="A4" s="14"/>
      <c r="B4" s="15"/>
      <c r="C4" s="15"/>
      <c r="D4" s="15"/>
      <c r="E4" s="15"/>
      <c r="F4" s="81" t="s">
        <v>50</v>
      </c>
      <c r="G4" s="81"/>
      <c r="H4" s="81"/>
      <c r="I4" s="69" t="s">
        <v>37</v>
      </c>
      <c r="J4" s="72"/>
      <c r="K4" s="80">
        <f>C11*C26</f>
        <v>8255.2340425531929</v>
      </c>
      <c r="L4" s="16"/>
      <c r="M4" s="44"/>
    </row>
    <row r="5" spans="1:13" ht="14.25" customHeight="1" x14ac:dyDescent="0.25">
      <c r="A5" s="14"/>
      <c r="B5" s="15"/>
      <c r="C5" s="15"/>
      <c r="D5" s="15"/>
      <c r="E5" s="15"/>
      <c r="F5" s="81"/>
      <c r="G5" s="81"/>
      <c r="H5" s="81"/>
      <c r="I5" s="69"/>
      <c r="J5" s="72"/>
      <c r="K5" s="80"/>
      <c r="L5" s="16"/>
      <c r="M5" s="44"/>
    </row>
    <row r="6" spans="1:13" ht="15" customHeight="1" x14ac:dyDescent="0.25">
      <c r="A6" s="70" t="s">
        <v>0</v>
      </c>
      <c r="B6" s="71"/>
      <c r="C6" s="71"/>
      <c r="D6" s="71"/>
      <c r="E6" s="71"/>
      <c r="F6" s="81"/>
      <c r="G6" s="81"/>
      <c r="H6" s="81"/>
      <c r="I6" s="69" t="s">
        <v>42</v>
      </c>
      <c r="J6" s="72" t="str">
        <f t="shared" ref="J6" si="0">$B$12</f>
        <v>$</v>
      </c>
      <c r="K6" s="80">
        <f>C11*C27</f>
        <v>330209.36170212767</v>
      </c>
      <c r="L6" s="17"/>
    </row>
    <row r="7" spans="1:13" ht="14.25" customHeight="1" x14ac:dyDescent="0.25">
      <c r="A7" s="1" t="s">
        <v>1</v>
      </c>
      <c r="B7" s="46"/>
      <c r="C7" s="6">
        <v>200</v>
      </c>
      <c r="D7" s="18" t="s">
        <v>26</v>
      </c>
      <c r="E7" s="15"/>
      <c r="F7" s="81"/>
      <c r="G7" s="81"/>
      <c r="H7" s="81"/>
      <c r="I7" s="69"/>
      <c r="J7" s="72"/>
      <c r="K7" s="80"/>
      <c r="L7" s="19"/>
    </row>
    <row r="8" spans="1:13" ht="14.25" customHeight="1" x14ac:dyDescent="0.25">
      <c r="A8" s="1" t="s">
        <v>2</v>
      </c>
      <c r="B8" s="46"/>
      <c r="C8" s="6">
        <v>186</v>
      </c>
      <c r="D8" s="18" t="s">
        <v>38</v>
      </c>
      <c r="E8" s="20"/>
      <c r="F8" s="81"/>
      <c r="G8" s="81"/>
      <c r="H8" s="81"/>
      <c r="I8" s="69" t="s">
        <v>47</v>
      </c>
      <c r="J8" s="72" t="str">
        <f t="shared" ref="J8" si="1">$B$12</f>
        <v>$</v>
      </c>
      <c r="K8" s="80">
        <f>K6*C10</f>
        <v>1651046.8085106383</v>
      </c>
      <c r="L8" s="19"/>
    </row>
    <row r="9" spans="1:13" ht="14.25" customHeight="1" x14ac:dyDescent="0.25">
      <c r="A9" s="1" t="s">
        <v>3</v>
      </c>
      <c r="B9" s="46"/>
      <c r="C9" s="6">
        <v>94</v>
      </c>
      <c r="D9" s="18" t="s">
        <v>4</v>
      </c>
      <c r="E9" s="18"/>
      <c r="F9" s="81"/>
      <c r="G9" s="81"/>
      <c r="H9" s="81"/>
      <c r="I9" s="69"/>
      <c r="J9" s="72"/>
      <c r="K9" s="80"/>
      <c r="L9" s="19"/>
    </row>
    <row r="10" spans="1:13" x14ac:dyDescent="0.25">
      <c r="A10" s="1" t="s">
        <v>46</v>
      </c>
      <c r="B10" s="46"/>
      <c r="C10" s="6">
        <v>5</v>
      </c>
      <c r="D10" s="18" t="s">
        <v>25</v>
      </c>
      <c r="E10" s="10">
        <f>C10*365</f>
        <v>1825</v>
      </c>
      <c r="F10" s="21"/>
      <c r="G10" s="21"/>
      <c r="H10" s="21"/>
      <c r="I10" s="21"/>
      <c r="J10" s="21"/>
      <c r="K10" s="21"/>
      <c r="L10" s="19"/>
    </row>
    <row r="11" spans="1:13" ht="14.25" customHeight="1" x14ac:dyDescent="0.25">
      <c r="A11" s="1" t="s">
        <v>44</v>
      </c>
      <c r="B11" s="46"/>
      <c r="C11" s="6">
        <v>350</v>
      </c>
      <c r="D11" s="18"/>
      <c r="E11" s="18"/>
      <c r="F11" s="81" t="s">
        <v>43</v>
      </c>
      <c r="G11" s="79" t="str">
        <f>B12</f>
        <v>$</v>
      </c>
      <c r="H11" s="67">
        <f>K8/C22</f>
        <v>655.11834431355078</v>
      </c>
      <c r="I11" s="68" t="s">
        <v>34</v>
      </c>
      <c r="J11" s="73" t="s">
        <v>48</v>
      </c>
      <c r="K11" s="74"/>
      <c r="L11" s="19"/>
    </row>
    <row r="12" spans="1:13" ht="14.25" customHeight="1" x14ac:dyDescent="0.25">
      <c r="A12" s="1" t="s">
        <v>31</v>
      </c>
      <c r="B12" s="51" t="s">
        <v>40</v>
      </c>
      <c r="C12" s="49">
        <v>40</v>
      </c>
      <c r="D12" s="18" t="s">
        <v>41</v>
      </c>
      <c r="E12" s="18"/>
      <c r="F12" s="81"/>
      <c r="G12" s="79"/>
      <c r="H12" s="67"/>
      <c r="I12" s="68"/>
      <c r="J12" s="75"/>
      <c r="K12" s="76"/>
      <c r="L12" s="19"/>
    </row>
    <row r="13" spans="1:13" ht="14.25" customHeight="1" x14ac:dyDescent="0.25">
      <c r="A13" s="9" t="s">
        <v>36</v>
      </c>
      <c r="B13" s="47"/>
      <c r="C13" s="42">
        <v>7.0000000000000007E-2</v>
      </c>
      <c r="D13" s="43" t="s">
        <v>39</v>
      </c>
      <c r="E13" s="18"/>
      <c r="F13" s="81"/>
      <c r="G13" s="79"/>
      <c r="H13" s="67"/>
      <c r="I13" s="68"/>
      <c r="J13" s="75"/>
      <c r="K13" s="76"/>
      <c r="L13" s="19"/>
    </row>
    <row r="14" spans="1:13" ht="14.25" customHeight="1" x14ac:dyDescent="0.25">
      <c r="A14" s="1"/>
      <c r="B14" s="46"/>
      <c r="C14" s="2"/>
      <c r="D14" s="18"/>
      <c r="E14" s="18"/>
      <c r="F14" s="81"/>
      <c r="G14" s="79" t="str">
        <f>B12</f>
        <v>$</v>
      </c>
      <c r="H14" s="67">
        <f>K8/(C11*C21)</f>
        <v>393.10638297872339</v>
      </c>
      <c r="I14" s="68" t="s">
        <v>35</v>
      </c>
      <c r="J14" s="75"/>
      <c r="K14" s="76"/>
      <c r="L14" s="19"/>
    </row>
    <row r="15" spans="1:13" ht="15" customHeight="1" x14ac:dyDescent="0.25">
      <c r="A15" s="70" t="s">
        <v>22</v>
      </c>
      <c r="B15" s="71"/>
      <c r="C15" s="71"/>
      <c r="D15" s="71"/>
      <c r="E15" s="71"/>
      <c r="F15" s="81"/>
      <c r="G15" s="79"/>
      <c r="H15" s="67"/>
      <c r="I15" s="68"/>
      <c r="J15" s="75"/>
      <c r="K15" s="76"/>
      <c r="L15" s="19"/>
    </row>
    <row r="16" spans="1:13" ht="14.25" customHeight="1" x14ac:dyDescent="0.25">
      <c r="A16" s="1" t="s">
        <v>27</v>
      </c>
      <c r="B16" s="46"/>
      <c r="C16" s="6">
        <v>140</v>
      </c>
      <c r="D16" s="22" t="s">
        <v>15</v>
      </c>
      <c r="F16" s="81"/>
      <c r="G16" s="79"/>
      <c r="H16" s="67"/>
      <c r="I16" s="68"/>
      <c r="J16" s="77"/>
      <c r="K16" s="78"/>
      <c r="L16" s="19"/>
    </row>
    <row r="17" spans="1:12" ht="14.25" customHeight="1" x14ac:dyDescent="0.25">
      <c r="A17" s="1" t="s">
        <v>28</v>
      </c>
      <c r="B17" s="46"/>
      <c r="C17" s="6">
        <v>140</v>
      </c>
      <c r="D17" s="22" t="s">
        <v>15</v>
      </c>
      <c r="E17" s="15"/>
      <c r="F17" s="41"/>
      <c r="G17" s="41"/>
      <c r="H17" s="40" t="s">
        <v>33</v>
      </c>
      <c r="I17" s="39"/>
      <c r="J17" s="39"/>
      <c r="K17" s="39"/>
      <c r="L17" s="19"/>
    </row>
    <row r="18" spans="1:12" ht="14.25" customHeight="1" x14ac:dyDescent="0.25">
      <c r="A18" s="1" t="s">
        <v>16</v>
      </c>
      <c r="B18" s="46"/>
      <c r="C18" s="6">
        <v>3.9</v>
      </c>
      <c r="D18" s="18" t="s">
        <v>29</v>
      </c>
      <c r="E18" s="15"/>
      <c r="F18" s="41"/>
      <c r="G18" s="41"/>
      <c r="H18" s="40"/>
      <c r="I18" s="39"/>
      <c r="J18" s="39"/>
      <c r="K18" s="39"/>
      <c r="L18" s="19"/>
    </row>
    <row r="19" spans="1:12" ht="14.25" hidden="1" customHeight="1" x14ac:dyDescent="0.25">
      <c r="A19" s="1" t="s">
        <v>17</v>
      </c>
      <c r="B19" s="46"/>
      <c r="C19" s="11" t="e">
        <f>C16*#REF!*1000*7.85/1000000</f>
        <v>#REF!</v>
      </c>
      <c r="D19" s="18" t="s">
        <v>18</v>
      </c>
      <c r="E19" s="15"/>
      <c r="F19" s="41"/>
      <c r="G19" s="41"/>
      <c r="H19" s="40"/>
      <c r="I19" s="39"/>
      <c r="J19" s="39"/>
      <c r="K19" s="39"/>
      <c r="L19" s="19"/>
    </row>
    <row r="20" spans="1:12" ht="14.25" hidden="1" customHeight="1" x14ac:dyDescent="0.25">
      <c r="A20" s="1" t="s">
        <v>30</v>
      </c>
      <c r="B20" s="46"/>
      <c r="C20" s="4">
        <f>C16*C17*7.85*C18/1000</f>
        <v>600.05399999999997</v>
      </c>
      <c r="D20" s="18" t="s">
        <v>19</v>
      </c>
      <c r="E20" s="15"/>
      <c r="F20" s="41"/>
      <c r="G20" s="41"/>
      <c r="H20" s="40"/>
      <c r="I20" s="39"/>
      <c r="J20" s="39"/>
      <c r="K20" s="39"/>
      <c r="L20" s="19"/>
    </row>
    <row r="21" spans="1:12" x14ac:dyDescent="0.25">
      <c r="A21" s="1" t="s">
        <v>45</v>
      </c>
      <c r="B21" s="46"/>
      <c r="C21" s="6">
        <v>12</v>
      </c>
      <c r="D21" s="18" t="s">
        <v>20</v>
      </c>
      <c r="E21" s="15"/>
      <c r="F21" s="84"/>
      <c r="G21" s="84"/>
      <c r="H21" s="85"/>
      <c r="I21" s="85"/>
      <c r="J21" s="86"/>
      <c r="K21" s="86"/>
      <c r="L21" s="87"/>
    </row>
    <row r="22" spans="1:12" hidden="1" x14ac:dyDescent="0.25">
      <c r="A22" s="1" t="s">
        <v>32</v>
      </c>
      <c r="B22" s="46"/>
      <c r="C22" s="54">
        <f>(C20*C21*C11)/1000</f>
        <v>2520.2267999999999</v>
      </c>
      <c r="D22" s="18" t="s">
        <v>21</v>
      </c>
      <c r="E22" s="15"/>
      <c r="F22" s="37"/>
      <c r="G22" s="37"/>
      <c r="H22" s="37"/>
      <c r="I22" s="37"/>
      <c r="J22" s="37"/>
      <c r="K22" s="37"/>
      <c r="L22" s="38"/>
    </row>
    <row r="23" spans="1:12" ht="14.25" customHeight="1" thickBot="1" x14ac:dyDescent="0.3">
      <c r="A23" s="8"/>
      <c r="B23" s="48"/>
      <c r="C23" s="55"/>
      <c r="D23" s="23"/>
      <c r="E23" s="24"/>
      <c r="F23" s="25"/>
      <c r="G23" s="25"/>
      <c r="H23" s="25"/>
      <c r="I23" s="25"/>
      <c r="J23" s="25"/>
      <c r="K23" s="25"/>
      <c r="L23" s="26"/>
    </row>
    <row r="24" spans="1:12" ht="15.75" hidden="1" x14ac:dyDescent="0.25">
      <c r="A24" s="88" t="s">
        <v>5</v>
      </c>
      <c r="B24" s="89"/>
      <c r="C24" s="89"/>
      <c r="D24" s="89"/>
      <c r="E24" s="89"/>
      <c r="F24" s="89"/>
      <c r="G24" s="27"/>
      <c r="H24" s="28"/>
      <c r="I24" s="28"/>
      <c r="J24" s="28"/>
      <c r="K24" s="28"/>
      <c r="L24" s="29"/>
    </row>
    <row r="25" spans="1:12" hidden="1" x14ac:dyDescent="0.25">
      <c r="A25" s="1" t="s">
        <v>6</v>
      </c>
      <c r="B25" s="46"/>
      <c r="C25" s="2">
        <f>(298*C13*C8)/(C9*1000)</f>
        <v>4.1276170212765965E-2</v>
      </c>
      <c r="D25" s="18" t="s">
        <v>7</v>
      </c>
      <c r="E25" s="82" t="s">
        <v>8</v>
      </c>
      <c r="F25" s="82"/>
      <c r="G25" s="82"/>
      <c r="H25" s="82"/>
      <c r="I25" s="82"/>
      <c r="J25" s="82"/>
      <c r="K25" s="82"/>
      <c r="L25" s="83"/>
    </row>
    <row r="26" spans="1:12" hidden="1" x14ac:dyDescent="0.25">
      <c r="A26" s="1" t="s">
        <v>9</v>
      </c>
      <c r="B26" s="46"/>
      <c r="C26" s="2">
        <f>C25*(C7*1000)/C11</f>
        <v>23.586382978723407</v>
      </c>
      <c r="D26" s="18" t="s">
        <v>10</v>
      </c>
      <c r="E26" s="82" t="s">
        <v>11</v>
      </c>
      <c r="F26" s="82"/>
      <c r="G26" s="82"/>
      <c r="H26" s="82"/>
      <c r="I26" s="82"/>
      <c r="J26" s="82"/>
      <c r="K26" s="82"/>
      <c r="L26" s="83"/>
    </row>
    <row r="27" spans="1:12" hidden="1" x14ac:dyDescent="0.25">
      <c r="A27" s="1" t="s">
        <v>12</v>
      </c>
      <c r="B27" s="46"/>
      <c r="C27" s="3">
        <f>C26*C12</f>
        <v>943.45531914893627</v>
      </c>
      <c r="D27" s="18" t="s">
        <v>13</v>
      </c>
      <c r="E27" s="82" t="s">
        <v>14</v>
      </c>
      <c r="F27" s="82"/>
      <c r="G27" s="82"/>
      <c r="H27" s="82"/>
      <c r="I27" s="82"/>
      <c r="J27" s="82"/>
      <c r="K27" s="82"/>
      <c r="L27" s="83"/>
    </row>
    <row r="28" spans="1:12" ht="15" hidden="1" thickBot="1" x14ac:dyDescent="0.3">
      <c r="A28" s="30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2"/>
    </row>
    <row r="29" spans="1:12" x14ac:dyDescent="0.25">
      <c r="F29" s="28"/>
      <c r="G29" s="28"/>
      <c r="H29" s="28"/>
      <c r="I29" s="28"/>
      <c r="J29" s="28"/>
      <c r="K29" s="28"/>
      <c r="L29" s="28"/>
    </row>
    <row r="30" spans="1:12" x14ac:dyDescent="0.25">
      <c r="F30" s="7"/>
      <c r="G30" s="7"/>
      <c r="H30" s="33"/>
      <c r="I30" s="34"/>
      <c r="J30" s="34"/>
      <c r="K30" s="34"/>
      <c r="L30" s="15"/>
    </row>
    <row r="31" spans="1:12" x14ac:dyDescent="0.25">
      <c r="F31" s="7"/>
      <c r="G31" s="7"/>
      <c r="H31" s="35"/>
      <c r="I31" s="34"/>
      <c r="J31" s="34"/>
      <c r="K31" s="34"/>
      <c r="L31" s="15"/>
    </row>
    <row r="32" spans="1:12" x14ac:dyDescent="0.25">
      <c r="F32" s="7"/>
      <c r="G32" s="7"/>
      <c r="H32" s="35"/>
      <c r="I32" s="34"/>
      <c r="J32" s="34"/>
      <c r="K32" s="34"/>
      <c r="L32" s="15"/>
    </row>
    <row r="33" spans="1:12" x14ac:dyDescent="0.25">
      <c r="F33" s="7"/>
      <c r="G33" s="7"/>
      <c r="H33" s="35"/>
      <c r="I33" s="34"/>
      <c r="J33" s="34"/>
      <c r="K33" s="34"/>
      <c r="L33" s="15"/>
    </row>
    <row r="34" spans="1:12" x14ac:dyDescent="0.25">
      <c r="F34" s="15"/>
      <c r="G34" s="15"/>
      <c r="H34" s="15"/>
      <c r="I34" s="15"/>
      <c r="J34" s="15"/>
      <c r="K34" s="15"/>
      <c r="L34" s="15"/>
    </row>
    <row r="35" spans="1:12" x14ac:dyDescent="0.25">
      <c r="A35" s="5"/>
      <c r="B35" s="5"/>
    </row>
    <row r="40" spans="1:12" x14ac:dyDescent="0.25">
      <c r="E40" s="36"/>
    </row>
    <row r="42" spans="1:12" x14ac:dyDescent="0.25">
      <c r="E42" s="36"/>
    </row>
  </sheetData>
  <sheetProtection algorithmName="SHA-512" hashValue="qyGaHAOD/E2p2sVtKzNVZhuSJoPZ3iw2Xvix2JHami2819+HXewjR4fEvq792HA39iDzLw+NdSx06K5/SKL16w==" saltValue="OUYp5CwV0V7l2eFPZDsffg==" spinCount="100000" sheet="1" objects="1" scenarios="1" selectLockedCells="1"/>
  <customSheetViews>
    <customSheetView guid="{E2C2D766-CED9-4C13-8C82-17D22711EEAF}" scale="162" showGridLines="0" showRowCol="0" hiddenRows="1">
      <selection activeCell="L28" sqref="A1:L28"/>
      <pageMargins left="0.7" right="0.7" top="0.75" bottom="0.75" header="0.3" footer="0.3"/>
      <pageSetup paperSize="9" orientation="portrait" r:id="rId1"/>
    </customSheetView>
  </customSheetViews>
  <mergeCells count="28">
    <mergeCell ref="K6:K7"/>
    <mergeCell ref="K8:K9"/>
    <mergeCell ref="F4:H9"/>
    <mergeCell ref="E27:L27"/>
    <mergeCell ref="F11:F16"/>
    <mergeCell ref="I14:I16"/>
    <mergeCell ref="H14:H16"/>
    <mergeCell ref="E25:L25"/>
    <mergeCell ref="E26:L26"/>
    <mergeCell ref="A15:E15"/>
    <mergeCell ref="F21:L21"/>
    <mergeCell ref="A24:F24"/>
    <mergeCell ref="C2:D2"/>
    <mergeCell ref="F2:L2"/>
    <mergeCell ref="C1:L1"/>
    <mergeCell ref="H11:H13"/>
    <mergeCell ref="I11:I13"/>
    <mergeCell ref="I4:I5"/>
    <mergeCell ref="A6:E6"/>
    <mergeCell ref="I6:I7"/>
    <mergeCell ref="I8:I9"/>
    <mergeCell ref="J4:J5"/>
    <mergeCell ref="J6:J7"/>
    <mergeCell ref="J8:J9"/>
    <mergeCell ref="J11:K16"/>
    <mergeCell ref="G11:G13"/>
    <mergeCell ref="G14:G16"/>
    <mergeCell ref="K4:K5"/>
  </mergeCells>
  <conditionalFormatting sqref="K6:K7">
    <cfRule type="expression" dxfId="1" priority="1">
      <formula>IF($B$12="$","$","")</formula>
    </cfRule>
  </conditionalFormatting>
  <pageMargins left="0.70866141732283472" right="0.70866141732283472" top="0.74803149606299213" bottom="0.74803149606299213" header="0.31496062992125984" footer="0.31496062992125984"/>
  <pageSetup paperSize="9" scale="9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showGridLines="0" showRowColHeaders="0" tabSelected="1" zoomScale="118" zoomScaleNormal="118" workbookViewId="0">
      <selection activeCell="B12" sqref="B12"/>
    </sheetView>
  </sheetViews>
  <sheetFormatPr defaultColWidth="8.85546875" defaultRowHeight="14.25" x14ac:dyDescent="0.25"/>
  <cols>
    <col min="1" max="1" width="30.28515625" style="13" bestFit="1" customWidth="1"/>
    <col min="2" max="2" width="2" style="13" bestFit="1" customWidth="1"/>
    <col min="3" max="3" width="8.140625" style="13" bestFit="1" customWidth="1"/>
    <col min="4" max="4" width="19.7109375" style="13" customWidth="1"/>
    <col min="5" max="5" width="5.5703125" style="13" hidden="1" customWidth="1"/>
    <col min="6" max="6" width="24.140625" style="13" bestFit="1" customWidth="1"/>
    <col min="7" max="7" width="2.140625" style="13" bestFit="1" customWidth="1"/>
    <col min="8" max="8" width="7.42578125" style="13" bestFit="1" customWidth="1"/>
    <col min="9" max="9" width="21.140625" style="13" bestFit="1" customWidth="1"/>
    <col min="10" max="10" width="2.28515625" style="13" bestFit="1" customWidth="1"/>
    <col min="11" max="11" width="22" style="13" customWidth="1"/>
    <col min="12" max="12" width="2.5703125" style="13" customWidth="1"/>
    <col min="13" max="13" width="20.5703125" style="13" customWidth="1"/>
    <col min="14" max="16384" width="8.85546875" style="13"/>
  </cols>
  <sheetData>
    <row r="1" spans="1:13" x14ac:dyDescent="0.25">
      <c r="A1" s="12"/>
      <c r="B1" s="45"/>
      <c r="C1" s="65" t="s">
        <v>52</v>
      </c>
      <c r="D1" s="65"/>
      <c r="E1" s="65"/>
      <c r="F1" s="65"/>
      <c r="G1" s="65"/>
      <c r="H1" s="65"/>
      <c r="I1" s="65"/>
      <c r="J1" s="65"/>
      <c r="K1" s="65"/>
      <c r="L1" s="66"/>
    </row>
    <row r="2" spans="1:13" x14ac:dyDescent="0.25">
      <c r="A2" s="57"/>
      <c r="B2" s="58"/>
      <c r="C2" s="62" t="s">
        <v>23</v>
      </c>
      <c r="D2" s="62"/>
      <c r="E2" s="50"/>
      <c r="F2" s="63" t="s">
        <v>24</v>
      </c>
      <c r="G2" s="63"/>
      <c r="H2" s="63"/>
      <c r="I2" s="63"/>
      <c r="J2" s="63"/>
      <c r="K2" s="63"/>
      <c r="L2" s="64"/>
    </row>
    <row r="3" spans="1:13" x14ac:dyDescent="0.25">
      <c r="A3" s="61"/>
      <c r="B3" s="59"/>
      <c r="C3" s="59"/>
      <c r="D3" s="59"/>
      <c r="E3" s="15"/>
      <c r="F3" s="59"/>
      <c r="G3" s="59"/>
      <c r="H3" s="59"/>
      <c r="I3" s="59"/>
      <c r="J3" s="59"/>
      <c r="K3" s="59"/>
      <c r="L3" s="60"/>
    </row>
    <row r="4" spans="1:13" x14ac:dyDescent="0.25">
      <c r="A4" s="14"/>
      <c r="B4" s="15"/>
      <c r="C4" s="15"/>
      <c r="D4" s="15"/>
      <c r="E4" s="15"/>
      <c r="F4" s="81" t="s">
        <v>50</v>
      </c>
      <c r="G4" s="81"/>
      <c r="H4" s="81"/>
      <c r="I4" s="69" t="s">
        <v>37</v>
      </c>
      <c r="J4" s="72"/>
      <c r="K4" s="80">
        <f>C11*C26</f>
        <v>9434.5531914893618</v>
      </c>
      <c r="L4" s="16"/>
      <c r="M4" s="44"/>
    </row>
    <row r="5" spans="1:13" ht="14.25" customHeight="1" x14ac:dyDescent="0.25">
      <c r="A5" s="14"/>
      <c r="B5" s="15"/>
      <c r="C5" s="15"/>
      <c r="D5" s="15"/>
      <c r="E5" s="15"/>
      <c r="F5" s="81"/>
      <c r="G5" s="81"/>
      <c r="H5" s="81"/>
      <c r="I5" s="69"/>
      <c r="J5" s="72"/>
      <c r="K5" s="80"/>
      <c r="L5" s="16"/>
      <c r="M5" s="44"/>
    </row>
    <row r="6" spans="1:13" ht="15" customHeight="1" x14ac:dyDescent="0.25">
      <c r="A6" s="70" t="s">
        <v>0</v>
      </c>
      <c r="B6" s="71"/>
      <c r="C6" s="71"/>
      <c r="D6" s="71"/>
      <c r="E6" s="71"/>
      <c r="F6" s="81"/>
      <c r="G6" s="81"/>
      <c r="H6" s="81"/>
      <c r="I6" s="69" t="s">
        <v>42</v>
      </c>
      <c r="J6" s="72" t="str">
        <f t="shared" ref="J6" si="0">$B$12</f>
        <v>$</v>
      </c>
      <c r="K6" s="80">
        <f>C11*C27</f>
        <v>377382.1276595745</v>
      </c>
      <c r="L6" s="17"/>
    </row>
    <row r="7" spans="1:13" x14ac:dyDescent="0.25">
      <c r="A7" s="1" t="s">
        <v>1</v>
      </c>
      <c r="B7" s="46"/>
      <c r="C7" s="6">
        <v>200</v>
      </c>
      <c r="D7" s="18" t="s">
        <v>26</v>
      </c>
      <c r="E7" s="15"/>
      <c r="F7" s="81"/>
      <c r="G7" s="81"/>
      <c r="H7" s="81"/>
      <c r="I7" s="69"/>
      <c r="J7" s="72"/>
      <c r="K7" s="80"/>
      <c r="L7" s="19"/>
    </row>
    <row r="8" spans="1:13" x14ac:dyDescent="0.25">
      <c r="A8" s="1" t="s">
        <v>2</v>
      </c>
      <c r="B8" s="46"/>
      <c r="C8" s="6">
        <v>186</v>
      </c>
      <c r="D8" s="18" t="s">
        <v>38</v>
      </c>
      <c r="E8" s="20"/>
      <c r="F8" s="81"/>
      <c r="G8" s="81"/>
      <c r="H8" s="81"/>
      <c r="I8" s="69" t="s">
        <v>47</v>
      </c>
      <c r="J8" s="72" t="str">
        <f t="shared" ref="J8" si="1">$B$12</f>
        <v>$</v>
      </c>
      <c r="K8" s="80">
        <f>K6*C10</f>
        <v>1886910.6382978726</v>
      </c>
      <c r="L8" s="19"/>
    </row>
    <row r="9" spans="1:13" x14ac:dyDescent="0.25">
      <c r="A9" s="1" t="s">
        <v>3</v>
      </c>
      <c r="B9" s="46"/>
      <c r="C9" s="6">
        <v>94</v>
      </c>
      <c r="D9" s="18" t="s">
        <v>4</v>
      </c>
      <c r="E9" s="18"/>
      <c r="F9" s="81"/>
      <c r="G9" s="81"/>
      <c r="H9" s="81"/>
      <c r="I9" s="69"/>
      <c r="J9" s="72"/>
      <c r="K9" s="80"/>
      <c r="L9" s="19"/>
    </row>
    <row r="10" spans="1:13" x14ac:dyDescent="0.25">
      <c r="A10" s="1" t="s">
        <v>46</v>
      </c>
      <c r="B10" s="46"/>
      <c r="C10" s="6">
        <v>5</v>
      </c>
      <c r="D10" s="18" t="s">
        <v>25</v>
      </c>
      <c r="E10" s="10">
        <f>C10*365</f>
        <v>1825</v>
      </c>
      <c r="F10" s="21"/>
      <c r="G10" s="21"/>
      <c r="H10" s="21"/>
      <c r="I10" s="21"/>
      <c r="J10" s="21"/>
      <c r="K10" s="21"/>
      <c r="L10" s="19"/>
    </row>
    <row r="11" spans="1:13" x14ac:dyDescent="0.25">
      <c r="A11" s="1" t="s">
        <v>44</v>
      </c>
      <c r="B11" s="46"/>
      <c r="C11" s="6">
        <v>350</v>
      </c>
      <c r="D11" s="18"/>
      <c r="E11" s="18"/>
      <c r="F11" s="81" t="s">
        <v>43</v>
      </c>
      <c r="G11" s="79" t="str">
        <f>B12</f>
        <v>$</v>
      </c>
      <c r="H11" s="67">
        <f>K8/C22</f>
        <v>595.90939774293838</v>
      </c>
      <c r="I11" s="68" t="s">
        <v>34</v>
      </c>
      <c r="J11" s="73" t="s">
        <v>51</v>
      </c>
      <c r="K11" s="74"/>
      <c r="L11" s="19"/>
    </row>
    <row r="12" spans="1:13" x14ac:dyDescent="0.25">
      <c r="A12" s="1" t="s">
        <v>31</v>
      </c>
      <c r="B12" s="51" t="s">
        <v>40</v>
      </c>
      <c r="C12" s="49">
        <v>40</v>
      </c>
      <c r="D12" s="18" t="s">
        <v>41</v>
      </c>
      <c r="E12" s="18"/>
      <c r="F12" s="81"/>
      <c r="G12" s="79"/>
      <c r="H12" s="67"/>
      <c r="I12" s="68"/>
      <c r="J12" s="75"/>
      <c r="K12" s="76"/>
      <c r="L12" s="19"/>
    </row>
    <row r="13" spans="1:13" x14ac:dyDescent="0.25">
      <c r="A13" s="9" t="s">
        <v>36</v>
      </c>
      <c r="B13" s="47"/>
      <c r="C13" s="42">
        <v>0.08</v>
      </c>
      <c r="D13" s="43" t="s">
        <v>39</v>
      </c>
      <c r="E13" s="18"/>
      <c r="F13" s="81"/>
      <c r="G13" s="79"/>
      <c r="H13" s="67"/>
      <c r="I13" s="68"/>
      <c r="J13" s="75"/>
      <c r="K13" s="76"/>
      <c r="L13" s="19"/>
    </row>
    <row r="14" spans="1:13" x14ac:dyDescent="0.25">
      <c r="A14" s="1"/>
      <c r="B14" s="46"/>
      <c r="C14" s="2"/>
      <c r="D14" s="18"/>
      <c r="E14" s="18"/>
      <c r="F14" s="81"/>
      <c r="G14" s="79" t="str">
        <f>B12</f>
        <v>$</v>
      </c>
      <c r="H14" s="67">
        <f>K8/(C11*C21)</f>
        <v>449.26443768996967</v>
      </c>
      <c r="I14" s="68" t="s">
        <v>35</v>
      </c>
      <c r="J14" s="75"/>
      <c r="K14" s="76"/>
      <c r="L14" s="19"/>
    </row>
    <row r="15" spans="1:13" ht="15" customHeight="1" x14ac:dyDescent="0.25">
      <c r="A15" s="70" t="s">
        <v>22</v>
      </c>
      <c r="B15" s="71"/>
      <c r="C15" s="71"/>
      <c r="D15" s="71"/>
      <c r="E15" s="71"/>
      <c r="F15" s="81"/>
      <c r="G15" s="79"/>
      <c r="H15" s="67"/>
      <c r="I15" s="68"/>
      <c r="J15" s="75"/>
      <c r="K15" s="76"/>
      <c r="L15" s="19"/>
    </row>
    <row r="16" spans="1:13" x14ac:dyDescent="0.25">
      <c r="A16" s="1" t="s">
        <v>27</v>
      </c>
      <c r="B16" s="46"/>
      <c r="C16" s="6">
        <v>140</v>
      </c>
      <c r="D16" s="22" t="s">
        <v>15</v>
      </c>
      <c r="F16" s="81"/>
      <c r="G16" s="79"/>
      <c r="H16" s="67"/>
      <c r="I16" s="68"/>
      <c r="J16" s="77"/>
      <c r="K16" s="78"/>
      <c r="L16" s="19"/>
    </row>
    <row r="17" spans="1:12" ht="14.25" customHeight="1" x14ac:dyDescent="0.25">
      <c r="A17" s="1" t="s">
        <v>28</v>
      </c>
      <c r="B17" s="46"/>
      <c r="C17" s="6">
        <v>140</v>
      </c>
      <c r="D17" s="22" t="s">
        <v>15</v>
      </c>
      <c r="E17" s="15"/>
      <c r="F17" s="41"/>
      <c r="G17" s="41"/>
      <c r="H17" s="40" t="s">
        <v>33</v>
      </c>
      <c r="I17" s="39"/>
      <c r="J17" s="39"/>
      <c r="K17" s="39"/>
      <c r="L17" s="19"/>
    </row>
    <row r="18" spans="1:12" ht="14.25" customHeight="1" x14ac:dyDescent="0.25">
      <c r="A18" s="1" t="s">
        <v>16</v>
      </c>
      <c r="B18" s="46"/>
      <c r="C18" s="6">
        <v>4.9000000000000004</v>
      </c>
      <c r="D18" s="18" t="s">
        <v>29</v>
      </c>
      <c r="E18" s="15"/>
      <c r="F18" s="41"/>
      <c r="G18" s="41"/>
      <c r="H18" s="40"/>
      <c r="I18" s="39"/>
      <c r="J18" s="39"/>
      <c r="K18" s="39"/>
      <c r="L18" s="19"/>
    </row>
    <row r="19" spans="1:12" ht="15" hidden="1" x14ac:dyDescent="0.25">
      <c r="A19" s="1" t="s">
        <v>17</v>
      </c>
      <c r="B19" s="46"/>
      <c r="C19" s="52" t="e">
        <f>C16*#REF!*1000*7.85/1000000</f>
        <v>#REF!</v>
      </c>
      <c r="D19" s="18" t="s">
        <v>18</v>
      </c>
      <c r="E19" s="15"/>
      <c r="F19" s="41"/>
      <c r="G19" s="41"/>
      <c r="H19" s="40"/>
      <c r="I19" s="39"/>
      <c r="J19" s="39"/>
      <c r="K19" s="39"/>
      <c r="L19" s="19"/>
    </row>
    <row r="20" spans="1:12" ht="15" hidden="1" x14ac:dyDescent="0.25">
      <c r="A20" s="1" t="s">
        <v>30</v>
      </c>
      <c r="B20" s="46"/>
      <c r="C20" s="53">
        <f>C16*C17*7.85*C18/1000</f>
        <v>753.91399999999999</v>
      </c>
      <c r="D20" s="18" t="s">
        <v>19</v>
      </c>
      <c r="E20" s="15"/>
      <c r="F20" s="41"/>
      <c r="G20" s="41"/>
      <c r="H20" s="40"/>
      <c r="I20" s="39"/>
      <c r="J20" s="39"/>
      <c r="K20" s="39"/>
      <c r="L20" s="19"/>
    </row>
    <row r="21" spans="1:12" x14ac:dyDescent="0.25">
      <c r="A21" s="1" t="s">
        <v>45</v>
      </c>
      <c r="B21" s="46"/>
      <c r="C21" s="6">
        <v>12</v>
      </c>
      <c r="D21" s="18" t="s">
        <v>20</v>
      </c>
      <c r="E21" s="15"/>
      <c r="F21" s="84"/>
      <c r="G21" s="84"/>
      <c r="H21" s="85"/>
      <c r="I21" s="85"/>
      <c r="J21" s="86"/>
      <c r="K21" s="86"/>
      <c r="L21" s="87"/>
    </row>
    <row r="22" spans="1:12" hidden="1" x14ac:dyDescent="0.25">
      <c r="A22" s="1" t="s">
        <v>32</v>
      </c>
      <c r="B22" s="46"/>
      <c r="C22" s="54">
        <f>(C20*C21*C11)/1000</f>
        <v>3166.4388000000004</v>
      </c>
      <c r="D22" s="18" t="s">
        <v>21</v>
      </c>
      <c r="E22" s="15"/>
      <c r="F22" s="37"/>
      <c r="G22" s="37"/>
      <c r="H22" s="37"/>
      <c r="I22" s="37"/>
      <c r="J22" s="37"/>
      <c r="K22" s="37"/>
      <c r="L22" s="38"/>
    </row>
    <row r="23" spans="1:12" ht="14.25" customHeight="1" thickBot="1" x14ac:dyDescent="0.3">
      <c r="A23" s="8"/>
      <c r="B23" s="48"/>
      <c r="C23" s="55"/>
      <c r="D23" s="23"/>
      <c r="E23" s="24"/>
      <c r="F23" s="25"/>
      <c r="G23" s="25"/>
      <c r="H23" s="25"/>
      <c r="I23" s="25"/>
      <c r="J23" s="25"/>
      <c r="K23" s="25"/>
      <c r="L23" s="26"/>
    </row>
    <row r="24" spans="1:12" ht="15.75" hidden="1" x14ac:dyDescent="0.25">
      <c r="A24" s="88" t="s">
        <v>5</v>
      </c>
      <c r="B24" s="89"/>
      <c r="C24" s="89"/>
      <c r="D24" s="89"/>
      <c r="E24" s="89"/>
      <c r="F24" s="89"/>
      <c r="G24" s="27"/>
      <c r="H24" s="28"/>
      <c r="I24" s="28"/>
      <c r="J24" s="28"/>
      <c r="K24" s="28"/>
      <c r="L24" s="29"/>
    </row>
    <row r="25" spans="1:12" hidden="1" x14ac:dyDescent="0.25">
      <c r="A25" s="1" t="s">
        <v>6</v>
      </c>
      <c r="B25" s="46"/>
      <c r="C25" s="2">
        <f>(298*C13*C8)/(C9*1000)</f>
        <v>4.7172765957446808E-2</v>
      </c>
      <c r="D25" s="18" t="s">
        <v>7</v>
      </c>
      <c r="E25" s="82" t="s">
        <v>8</v>
      </c>
      <c r="F25" s="82"/>
      <c r="G25" s="82"/>
      <c r="H25" s="82"/>
      <c r="I25" s="82"/>
      <c r="J25" s="82"/>
      <c r="K25" s="82"/>
      <c r="L25" s="83"/>
    </row>
    <row r="26" spans="1:12" hidden="1" x14ac:dyDescent="0.25">
      <c r="A26" s="1" t="s">
        <v>9</v>
      </c>
      <c r="B26" s="46"/>
      <c r="C26" s="2">
        <f>C25*(C7*1000)/C11</f>
        <v>26.955866261398178</v>
      </c>
      <c r="D26" s="18" t="s">
        <v>10</v>
      </c>
      <c r="E26" s="82" t="s">
        <v>11</v>
      </c>
      <c r="F26" s="82"/>
      <c r="G26" s="82"/>
      <c r="H26" s="82"/>
      <c r="I26" s="82"/>
      <c r="J26" s="82"/>
      <c r="K26" s="82"/>
      <c r="L26" s="83"/>
    </row>
    <row r="27" spans="1:12" hidden="1" x14ac:dyDescent="0.25">
      <c r="A27" s="1" t="s">
        <v>12</v>
      </c>
      <c r="B27" s="46"/>
      <c r="C27" s="3">
        <f>C26*C12</f>
        <v>1078.2346504559271</v>
      </c>
      <c r="D27" s="18" t="s">
        <v>13</v>
      </c>
      <c r="E27" s="82" t="s">
        <v>14</v>
      </c>
      <c r="F27" s="82"/>
      <c r="G27" s="82"/>
      <c r="H27" s="82"/>
      <c r="I27" s="82"/>
      <c r="J27" s="82"/>
      <c r="K27" s="82"/>
      <c r="L27" s="83"/>
    </row>
    <row r="28" spans="1:12" ht="15" hidden="1" thickBot="1" x14ac:dyDescent="0.3">
      <c r="A28" s="30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2"/>
    </row>
    <row r="29" spans="1:12" x14ac:dyDescent="0.25">
      <c r="F29" s="28"/>
      <c r="G29" s="28"/>
      <c r="H29" s="28"/>
      <c r="I29" s="28"/>
      <c r="J29" s="28"/>
      <c r="K29" s="28"/>
      <c r="L29" s="28"/>
    </row>
    <row r="30" spans="1:12" x14ac:dyDescent="0.25">
      <c r="F30" s="7"/>
      <c r="G30" s="7"/>
      <c r="H30" s="33"/>
      <c r="I30" s="34"/>
      <c r="J30" s="34"/>
      <c r="K30" s="34"/>
      <c r="L30" s="15"/>
    </row>
    <row r="31" spans="1:12" x14ac:dyDescent="0.25">
      <c r="F31" s="7"/>
      <c r="G31" s="7"/>
      <c r="H31" s="35"/>
      <c r="I31" s="34"/>
      <c r="J31" s="34"/>
      <c r="K31" s="34"/>
      <c r="L31" s="15"/>
    </row>
    <row r="32" spans="1:12" x14ac:dyDescent="0.25">
      <c r="F32" s="7"/>
      <c r="G32" s="7"/>
      <c r="H32" s="35"/>
      <c r="I32" s="34"/>
      <c r="J32" s="34"/>
      <c r="K32" s="34"/>
      <c r="L32" s="15"/>
    </row>
    <row r="33" spans="1:12" x14ac:dyDescent="0.25">
      <c r="F33" s="7"/>
      <c r="G33" s="7"/>
      <c r="H33" s="35"/>
      <c r="I33" s="34"/>
      <c r="J33" s="34"/>
      <c r="K33" s="34"/>
      <c r="L33" s="15"/>
    </row>
    <row r="34" spans="1:12" x14ac:dyDescent="0.25">
      <c r="F34" s="15"/>
      <c r="G34" s="15"/>
      <c r="H34" s="15"/>
      <c r="I34" s="15"/>
      <c r="J34" s="15"/>
      <c r="K34" s="15"/>
      <c r="L34" s="15"/>
    </row>
    <row r="35" spans="1:12" x14ac:dyDescent="0.25">
      <c r="A35" s="5"/>
      <c r="B35" s="5"/>
    </row>
    <row r="40" spans="1:12" x14ac:dyDescent="0.25">
      <c r="E40" s="36"/>
    </row>
    <row r="42" spans="1:12" x14ac:dyDescent="0.25">
      <c r="E42" s="36"/>
    </row>
  </sheetData>
  <sheetProtection algorithmName="SHA-512" hashValue="s9bO2p4xfl4xTAOXqPjtopgb1/nEtfFdl+YB1eajjvos4KtYtwJ6HBLFFK1WF19rrS/HbXQXKqCZr6GYDWqOVA==" saltValue="jInEnnImu572Elijj2CTRg==" spinCount="100000" sheet="1" objects="1" scenarios="1" selectLockedCells="1"/>
  <customSheetViews>
    <customSheetView guid="{E2C2D766-CED9-4C13-8C82-17D22711EEAF}" scale="120" showGridLines="0" hiddenRows="1">
      <selection activeCell="H17" sqref="H17"/>
      <pageMargins left="0.7" right="0.7" top="0.75" bottom="0.75" header="0.3" footer="0.3"/>
      <pageSetup paperSize="9" orientation="portrait" r:id="rId1"/>
    </customSheetView>
  </customSheetViews>
  <mergeCells count="28">
    <mergeCell ref="C1:L1"/>
    <mergeCell ref="F2:L2"/>
    <mergeCell ref="F4:H9"/>
    <mergeCell ref="I4:I5"/>
    <mergeCell ref="J4:J5"/>
    <mergeCell ref="K4:K5"/>
    <mergeCell ref="A6:E6"/>
    <mergeCell ref="I6:I7"/>
    <mergeCell ref="J6:J7"/>
    <mergeCell ref="K6:K7"/>
    <mergeCell ref="I8:I9"/>
    <mergeCell ref="J8:J9"/>
    <mergeCell ref="K8:K9"/>
    <mergeCell ref="C2:D2"/>
    <mergeCell ref="E27:L27"/>
    <mergeCell ref="J11:K16"/>
    <mergeCell ref="H14:H16"/>
    <mergeCell ref="I14:I16"/>
    <mergeCell ref="A15:E15"/>
    <mergeCell ref="F21:L21"/>
    <mergeCell ref="F11:F16"/>
    <mergeCell ref="H11:H13"/>
    <mergeCell ref="I11:I13"/>
    <mergeCell ref="A24:F24"/>
    <mergeCell ref="E25:L25"/>
    <mergeCell ref="E26:L26"/>
    <mergeCell ref="G11:G13"/>
    <mergeCell ref="G14:G16"/>
  </mergeCells>
  <conditionalFormatting sqref="K6:K7">
    <cfRule type="expression" dxfId="0" priority="1">
      <formula>IF($B$12="$","$","")</formula>
    </cfRule>
  </conditionalFormatting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Condumax vs 0.04%C</vt:lpstr>
      <vt:lpstr>Condumax vs 0.06%C</vt:lpstr>
    </vt:vector>
  </TitlesOfParts>
  <Company>Corus.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Mawdsley, Colin</dc:creator>
  <cp:lastModifiedBy>Spencer, James</cp:lastModifiedBy>
  <dcterms:created xsi:type="dcterms:W3CDTF">2016-08-23T12:17:56Z</dcterms:created>
  <dcterms:modified xsi:type="dcterms:W3CDTF">2017-04-04T13:46:02Z</dcterms:modified>
  <cp:contentStatus/>
</cp:coreProperties>
</file>